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Marketing\!Internal Use\Christa\Media\A3 2020\2020\ooh\"/>
    </mc:Choice>
  </mc:AlternateContent>
  <bookViews>
    <workbookView xWindow="0" yWindow="0" windowWidth="19200" windowHeight="8100"/>
  </bookViews>
  <sheets>
    <sheet name="Sheet1" sheetId="1" r:id="rId1"/>
  </sheets>
  <definedNames>
    <definedName name="_xlnm._FilterDatabase" localSheetId="0" hidden="1">Sheet1!$A$1:$K$1048555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4" i="1" l="1"/>
  <c r="L62" i="1"/>
  <c r="L60" i="1"/>
  <c r="L59" i="1"/>
  <c r="L58" i="1"/>
  <c r="L57" i="1"/>
  <c r="L55" i="1"/>
  <c r="L54" i="1"/>
  <c r="L52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6" i="1"/>
  <c r="L34" i="1"/>
  <c r="L32" i="1"/>
  <c r="L31" i="1"/>
  <c r="L29" i="1"/>
  <c r="L28" i="1"/>
  <c r="L27" i="1"/>
  <c r="L26" i="1"/>
  <c r="L25" i="1"/>
  <c r="L24" i="1"/>
  <c r="L23" i="1"/>
  <c r="L21" i="1"/>
  <c r="L19" i="1"/>
  <c r="L18" i="1"/>
  <c r="L17" i="1"/>
  <c r="L15" i="1"/>
  <c r="L13" i="1"/>
  <c r="L12" i="1"/>
  <c r="L10" i="1"/>
  <c r="L9" i="1"/>
  <c r="L8" i="1"/>
  <c r="L7" i="1"/>
  <c r="L6" i="1"/>
  <c r="L5" i="1"/>
  <c r="L4" i="1"/>
  <c r="L3" i="1"/>
</calcChain>
</file>

<file path=xl/sharedStrings.xml><?xml version="1.0" encoding="utf-8"?>
<sst xmlns="http://schemas.openxmlformats.org/spreadsheetml/2006/main" count="556" uniqueCount="150">
  <si>
    <t>Road</t>
  </si>
  <si>
    <t>Board #</t>
  </si>
  <si>
    <t>City</t>
  </si>
  <si>
    <t>Flight</t>
  </si>
  <si>
    <t>Extn.</t>
  </si>
  <si>
    <t>Update</t>
  </si>
  <si>
    <t>New 
Creative</t>
  </si>
  <si>
    <t>Impressions (wk)</t>
  </si>
  <si>
    <t>Type</t>
  </si>
  <si>
    <t>Size</t>
  </si>
  <si>
    <t>Notes</t>
  </si>
  <si>
    <t>Pumping Station Rd (.5 mi)</t>
  </si>
  <si>
    <t>Quakertown</t>
  </si>
  <si>
    <t>4/13-6/7</t>
  </si>
  <si>
    <t>6/8-7/5</t>
  </si>
  <si>
    <t>Yes</t>
  </si>
  <si>
    <t xml:space="preserve">Poster </t>
  </si>
  <si>
    <t>10'5" X 22' 8"</t>
  </si>
  <si>
    <t>11th St (300 ft; N)</t>
  </si>
  <si>
    <t>No</t>
  </si>
  <si>
    <t xml:space="preserve">Digital        </t>
  </si>
  <si>
    <t xml:space="preserve">  12' X 24'</t>
  </si>
  <si>
    <t>11th St (300 ft; S)</t>
  </si>
  <si>
    <t>6/8-6/14</t>
  </si>
  <si>
    <t>Maybe</t>
  </si>
  <si>
    <t>only if could be installed week of 6/1</t>
  </si>
  <si>
    <t>Independence Place (100 ft)</t>
  </si>
  <si>
    <t xml:space="preserve">   12' X 24'</t>
  </si>
  <si>
    <t>Rich Hill Rd (.2 mi)</t>
  </si>
  <si>
    <t xml:space="preserve">Bulletin          </t>
  </si>
  <si>
    <t xml:space="preserve">   14' X 48' </t>
  </si>
  <si>
    <t>SR 563 (.6 mi.)</t>
  </si>
  <si>
    <t>Sellersville</t>
  </si>
  <si>
    <t>Poster</t>
  </si>
  <si>
    <t xml:space="preserve"> 10'5" X 22' 8"</t>
  </si>
  <si>
    <t>May be thru 8/30</t>
  </si>
  <si>
    <t>SR 113 (0.5 mi)</t>
  </si>
  <si>
    <t>Souderton</t>
  </si>
  <si>
    <t xml:space="preserve">Bulletin           </t>
  </si>
  <si>
    <t xml:space="preserve">  14' X 48' </t>
  </si>
  <si>
    <t>Forrest Rd (0.6 mi; S)</t>
  </si>
  <si>
    <t>Forrest Rd (0.6 mi; N)</t>
  </si>
  <si>
    <t>Thatcher Rd (.15 mi.)</t>
  </si>
  <si>
    <t>May be thru 9/30</t>
  </si>
  <si>
    <t>Ferry Road (.5 mi.)</t>
  </si>
  <si>
    <t>Dublin</t>
  </si>
  <si>
    <t>12' X 25'</t>
  </si>
  <si>
    <t>Ferry Road (.5 mi., S)</t>
  </si>
  <si>
    <t>Rte 1  (100 ft)</t>
  </si>
  <si>
    <t>Bensalem</t>
  </si>
  <si>
    <t>5/4-6/28</t>
  </si>
  <si>
    <t>Rising Sun Ave (.25 mi., S)</t>
  </si>
  <si>
    <t xml:space="preserve">Bristol </t>
  </si>
  <si>
    <t>Rising Sun Ave (25 ft., S)</t>
  </si>
  <si>
    <t>Penndel</t>
  </si>
  <si>
    <t>Woolston Dr. (.2 mi.)</t>
  </si>
  <si>
    <t>Fairless Hills</t>
  </si>
  <si>
    <t>Tyburn Rd  (n)</t>
  </si>
  <si>
    <t>Tyburn Rd (1mi. - s)</t>
  </si>
  <si>
    <t>Tyburn Rd (.9 mi. - s)</t>
  </si>
  <si>
    <t>Rte. 1 (.1 mi.)</t>
  </si>
  <si>
    <t>Langhorne</t>
  </si>
  <si>
    <t>Toll Bridge (.7 mi.)</t>
  </si>
  <si>
    <t>Morrisville</t>
  </si>
  <si>
    <t>Rte. 13 (.4 mi.)</t>
  </si>
  <si>
    <t>Rte 1 (exit 351; 3.75 mi.)</t>
  </si>
  <si>
    <t>161B</t>
  </si>
  <si>
    <t>Turnpike (250 ft)</t>
  </si>
  <si>
    <t>Tyburn Rd (.4 mi - l)</t>
  </si>
  <si>
    <t>122A</t>
  </si>
  <si>
    <t xml:space="preserve">12' X 50' </t>
  </si>
  <si>
    <t>Tyburn Rd (.3 mi - r)</t>
  </si>
  <si>
    <t>PA Turnpike, NE Extn (2.5 mi.)</t>
  </si>
  <si>
    <t>125C</t>
  </si>
  <si>
    <t>Tulleytown</t>
  </si>
  <si>
    <t>Janet Road (.5 mi Newportville)</t>
  </si>
  <si>
    <t>Bristol</t>
  </si>
  <si>
    <t>Levittown Pky (.3 mi, l)</t>
  </si>
  <si>
    <t>adjoining</t>
  </si>
  <si>
    <t>Levittown Pky (.2mi, l)</t>
  </si>
  <si>
    <t>Rte. 1 (s; r)</t>
  </si>
  <si>
    <t>Rte. 1 (s; .5 mi; r)</t>
  </si>
  <si>
    <t>PA Turnpike (.2 mi)</t>
  </si>
  <si>
    <t>Levittown</t>
  </si>
  <si>
    <t>PA Turnpike (2.5m)</t>
  </si>
  <si>
    <t>PA Turnpike (1.75m)</t>
  </si>
  <si>
    <t>Edgely Ave (50 ft)</t>
  </si>
  <si>
    <t>I-95 (.5 mi)</t>
  </si>
  <si>
    <t xml:space="preserve">Rte. 1 </t>
  </si>
  <si>
    <t>Rte.1 (.5 mi.)</t>
  </si>
  <si>
    <t>I - 95 (.3 mi.)</t>
  </si>
  <si>
    <t>Rte. 13 (50', l)</t>
  </si>
  <si>
    <t>Cedar Ln. (50 ft.)</t>
  </si>
  <si>
    <t>Next Board</t>
  </si>
  <si>
    <t>Creative</t>
  </si>
  <si>
    <t>Format</t>
  </si>
  <si>
    <t>Rte 309</t>
  </si>
  <si>
    <t>2.2 mi.</t>
  </si>
  <si>
    <t>Personal</t>
  </si>
  <si>
    <t>Static</t>
  </si>
  <si>
    <t>B - Store</t>
  </si>
  <si>
    <t>&lt; 1 mi.</t>
  </si>
  <si>
    <t>Both</t>
  </si>
  <si>
    <t>Digital</t>
  </si>
  <si>
    <t>P - Mom 
P - Ballet
B - Dr.</t>
  </si>
  <si>
    <t>IF A3 can swap out digital in May</t>
  </si>
  <si>
    <t>Biz</t>
  </si>
  <si>
    <t>P - Mom</t>
  </si>
  <si>
    <t>Tollgate Rd (.2 mi)</t>
  </si>
  <si>
    <t xml:space="preserve">1.6 mi. </t>
  </si>
  <si>
    <t xml:space="preserve">1.8 mi. </t>
  </si>
  <si>
    <t>P - Ballet</t>
  </si>
  <si>
    <t>approx. 5 mi.</t>
  </si>
  <si>
    <t>approx. 6 mi.</t>
  </si>
  <si>
    <t>P - Dad</t>
  </si>
  <si>
    <t xml:space="preserve">Bethlehem Pike </t>
  </si>
  <si>
    <t>1.2 mi</t>
  </si>
  <si>
    <t xml:space="preserve">B - Dr. </t>
  </si>
  <si>
    <t>I 295</t>
  </si>
  <si>
    <t>New Falls Rd</t>
  </si>
  <si>
    <t>137A</t>
  </si>
  <si>
    <t xml:space="preserve"> 14' X 48' </t>
  </si>
  <si>
    <t>Route 313</t>
  </si>
  <si>
    <t xml:space="preserve">3.5 mi. </t>
  </si>
  <si>
    <t>1 mi.</t>
  </si>
  <si>
    <t>Woodbourne Rd</t>
  </si>
  <si>
    <t>Business 1</t>
  </si>
  <si>
    <t>&lt; .25 mi.</t>
  </si>
  <si>
    <t>2.5 mi.</t>
  </si>
  <si>
    <t xml:space="preserve">&lt; 1 mi. </t>
  </si>
  <si>
    <t>.1 mi from other board - busy intersection w/ other biz boards</t>
  </si>
  <si>
    <t xml:space="preserve">.1 mi from other board - stand-alone; no obstructions. </t>
  </si>
  <si>
    <t>approx. 4 mi.</t>
  </si>
  <si>
    <t>Turnpike</t>
  </si>
  <si>
    <t xml:space="preserve">Street Road </t>
  </si>
  <si>
    <t>Rte. 13</t>
  </si>
  <si>
    <t>.5 mi.</t>
  </si>
  <si>
    <t>&lt; 2 mi.</t>
  </si>
  <si>
    <t>Levittown Ctr (.25 mi)</t>
  </si>
  <si>
    <t>Lincoln Hwy</t>
  </si>
  <si>
    <t>approx. 2 mi.</t>
  </si>
  <si>
    <t>Rte. 32</t>
  </si>
  <si>
    <t>Rte. 413</t>
  </si>
  <si>
    <t>1.5 mi.</t>
  </si>
  <si>
    <t>Rte. 13 (l)</t>
  </si>
  <si>
    <t xml:space="preserve">same intersection; same side of street (4 adjacent units) </t>
  </si>
  <si>
    <t>Rte. 13 (.25 mi - r)</t>
  </si>
  <si>
    <t xml:space="preserve">&lt; .25 mi. </t>
  </si>
  <si>
    <t xml:space="preserve">same intersection; opposing sides of street </t>
  </si>
  <si>
    <t>Tyburn 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</si>
</sst>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* #,##0_);_(* \(#,##0\);_(* &quot;-&quot;??_);_(@_)"/>
    <numFmt numFmtId="165" formatCode="&quot;$&quot;#,##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</cellStyleXfs>
  <cellXfs count="57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/>
    <xf numFmtId="49" fontId="0" fillId="0" borderId="1" xfId="0" applyNumberFormat="1" applyFill="1" applyBorder="1" applyAlignment="1">
      <alignment vertical="center"/>
    </xf>
    <xf numFmtId="164" fontId="0" fillId="2" borderId="1" xfId="1" applyNumberFormat="1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164" fontId="4" fillId="2" borderId="1" xfId="1" applyNumberFormat="1" applyFont="1" applyFill="1" applyBorder="1" applyAlignment="1">
      <alignment horizontal="center" vertical="center"/>
    </xf>
    <xf numFmtId="0" fontId="0" fillId="0" borderId="1" xfId="0" applyFont="1" applyBorder="1" applyAlignment="1"/>
    <xf numFmtId="49" fontId="0" fillId="0" borderId="1" xfId="0" applyNumberFormat="1" applyFont="1" applyFill="1" applyBorder="1" applyAlignment="1">
      <alignment vertical="center"/>
    </xf>
    <xf numFmtId="0" fontId="0" fillId="0" borderId="1" xfId="0" applyFont="1" applyBorder="1" applyAlignment="1">
      <alignment vertical="center"/>
    </xf>
    <xf numFmtId="164" fontId="5" fillId="0" borderId="1" xfId="1" applyNumberFormat="1" applyFont="1" applyBorder="1" applyAlignment="1">
      <alignment horizontal="center" vertical="center" wrapText="1"/>
    </xf>
    <xf numFmtId="0" fontId="0" fillId="0" borderId="2" xfId="2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3" borderId="1" xfId="0" applyFill="1" applyBorder="1" applyAlignment="1"/>
    <xf numFmtId="164" fontId="0" fillId="0" borderId="1" xfId="1" applyNumberFormat="1" applyFont="1" applyBorder="1" applyAlignment="1">
      <alignment horizontal="center"/>
    </xf>
    <xf numFmtId="164" fontId="0" fillId="0" borderId="1" xfId="1" applyNumberFormat="1" applyFont="1" applyFill="1" applyBorder="1" applyAlignment="1">
      <alignment horizontal="center" vertical="center"/>
    </xf>
    <xf numFmtId="164" fontId="0" fillId="0" borderId="3" xfId="1" applyNumberFormat="1" applyFont="1" applyFill="1" applyBorder="1" applyAlignment="1">
      <alignment horizontal="center" vertical="center"/>
    </xf>
    <xf numFmtId="164" fontId="0" fillId="0" borderId="4" xfId="1" applyNumberFormat="1" applyFont="1" applyFill="1" applyBorder="1" applyAlignment="1">
      <alignment horizontal="center" vertical="center"/>
    </xf>
    <xf numFmtId="164" fontId="5" fillId="0" borderId="3" xfId="1" applyNumberFormat="1" applyFont="1" applyBorder="1" applyAlignment="1">
      <alignment horizontal="center" vertical="center" wrapText="1"/>
    </xf>
    <xf numFmtId="0" fontId="0" fillId="0" borderId="0" xfId="0" applyFont="1" applyFill="1" applyBorder="1" applyAlignment="1"/>
    <xf numFmtId="49" fontId="0" fillId="0" borderId="0" xfId="0" applyNumberFormat="1" applyFill="1" applyAlignment="1">
      <alignment vertical="center"/>
    </xf>
    <xf numFmtId="164" fontId="0" fillId="0" borderId="0" xfId="1" applyNumberFormat="1" applyFont="1" applyAlignment="1">
      <alignment horizontal="center" vertical="center"/>
    </xf>
    <xf numFmtId="165" fontId="0" fillId="0" borderId="0" xfId="0" applyNumberFormat="1" applyFont="1" applyAlignment="1">
      <alignment vertical="center"/>
    </xf>
    <xf numFmtId="164" fontId="2" fillId="0" borderId="0" xfId="1" applyNumberFormat="1" applyFont="1" applyAlignment="1">
      <alignment horizontal="center" vertical="center"/>
    </xf>
    <xf numFmtId="164" fontId="0" fillId="0" borderId="0" xfId="1" applyNumberFormat="1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>
      <alignment horizontal="center" vertical="center"/>
    </xf>
    <xf numFmtId="164" fontId="0" fillId="0" borderId="0" xfId="1" applyNumberFormat="1" applyFont="1" applyAlignment="1">
      <alignment horizontal="center" vertical="center" wrapText="1"/>
    </xf>
    <xf numFmtId="165" fontId="2" fillId="0" borderId="0" xfId="0" applyNumberFormat="1" applyFont="1" applyAlignment="1">
      <alignment vertical="center"/>
    </xf>
    <xf numFmtId="0" fontId="3" fillId="4" borderId="1" xfId="0" applyFont="1" applyFill="1" applyBorder="1" applyAlignment="1"/>
    <xf numFmtId="49" fontId="3" fillId="4" borderId="1" xfId="0" applyNumberFormat="1" applyFont="1" applyFill="1" applyBorder="1" applyAlignment="1">
      <alignment vertical="center"/>
    </xf>
    <xf numFmtId="0" fontId="3" fillId="4" borderId="1" xfId="0" applyFont="1" applyFill="1" applyBorder="1" applyAlignment="1">
      <alignment wrapText="1"/>
    </xf>
    <xf numFmtId="164" fontId="3" fillId="4" borderId="1" xfId="1" applyNumberFormat="1" applyFont="1" applyFill="1" applyBorder="1" applyAlignment="1">
      <alignment horizontal="center" wrapText="1"/>
    </xf>
    <xf numFmtId="165" fontId="3" fillId="4" borderId="1" xfId="0" applyNumberFormat="1" applyFont="1" applyFill="1" applyBorder="1" applyAlignment="1">
      <alignment wrapText="1"/>
    </xf>
    <xf numFmtId="0" fontId="2" fillId="0" borderId="1" xfId="0" applyFont="1" applyBorder="1" applyAlignment="1"/>
    <xf numFmtId="49" fontId="2" fillId="0" borderId="1" xfId="0" applyNumberFormat="1" applyFont="1" applyFill="1" applyBorder="1" applyAlignment="1">
      <alignment vertical="center"/>
    </xf>
    <xf numFmtId="164" fontId="2" fillId="0" borderId="1" xfId="1" applyNumberFormat="1" applyFont="1" applyBorder="1" applyAlignment="1">
      <alignment horizont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0" fillId="5" borderId="1" xfId="0" applyFill="1" applyBorder="1" applyAlignment="1"/>
    <xf numFmtId="0" fontId="0" fillId="5" borderId="1" xfId="0" applyFill="1" applyBorder="1" applyAlignment="1">
      <alignment wrapText="1"/>
    </xf>
    <xf numFmtId="0" fontId="2" fillId="5" borderId="1" xfId="0" applyFont="1" applyFill="1" applyBorder="1" applyAlignment="1"/>
    <xf numFmtId="0" fontId="2" fillId="2" borderId="1" xfId="0" applyFont="1" applyFill="1" applyBorder="1" applyAlignment="1"/>
    <xf numFmtId="164" fontId="5" fillId="0" borderId="4" xfId="1" applyNumberFormat="1" applyFont="1" applyBorder="1" applyAlignment="1">
      <alignment horizontal="center" vertical="center" wrapText="1"/>
    </xf>
    <xf numFmtId="0" fontId="0" fillId="5" borderId="1" xfId="0" applyFont="1" applyFill="1" applyBorder="1" applyAlignment="1"/>
    <xf numFmtId="0" fontId="0" fillId="5" borderId="1" xfId="0" applyFont="1" applyFill="1" applyBorder="1" applyAlignment="1">
      <alignment vertical="center"/>
    </xf>
    <xf numFmtId="0" fontId="2" fillId="5" borderId="1" xfId="0" applyFont="1" applyFill="1" applyBorder="1" applyAlignment="1">
      <alignment vertical="center"/>
    </xf>
    <xf numFmtId="164" fontId="2" fillId="0" borderId="1" xfId="1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0" fillId="5" borderId="1" xfId="0" applyFill="1" applyBorder="1" applyAlignment="1">
      <alignment vertical="center"/>
    </xf>
    <xf numFmtId="0" fontId="0" fillId="0" borderId="0" xfId="0" applyFont="1" applyBorder="1" applyAlignment="1">
      <alignment vertical="center"/>
    </xf>
    <xf numFmtId="165" fontId="0" fillId="2" borderId="2" xfId="0" applyNumberFormat="1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165" fontId="0" fillId="2" borderId="2" xfId="2" applyNumberFormat="1" applyFont="1" applyFill="1" applyBorder="1" applyAlignment="1">
      <alignment horizontal="center" vertical="center" wrapText="1"/>
    </xf>
    <xf numFmtId="0" fontId="0" fillId="2" borderId="2" xfId="3" applyFont="1" applyFill="1" applyBorder="1" applyAlignment="1">
      <alignment horizontal="center" vertical="center" wrapText="1"/>
    </xf>
    <xf numFmtId="0" fontId="0" fillId="2" borderId="2" xfId="2" applyFont="1" applyFill="1" applyBorder="1" applyAlignment="1">
      <alignment horizontal="center" vertical="center" wrapText="1"/>
    </xf>
    <xf numFmtId="0" fontId="0" fillId="2" borderId="1" xfId="0" applyFont="1" applyFill="1" applyBorder="1" applyAlignment="1"/>
  </cellXfs>
  <cellStyles count="4">
    <cellStyle name="Comma" xfId="1" builtinId="3"/>
    <cellStyle name="Normal" xfId="0" builtinId="0"/>
    <cellStyle name="Normal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6"/>
  <sheetViews>
    <sheetView tabSelected="1" topLeftCell="A53" workbookViewId="0">
      <selection activeCell="A76" sqref="A76"/>
    </sheetView>
  </sheetViews>
  <sheetFormatPr defaultRowHeight="15" x14ac:dyDescent="0.25"/>
  <cols>
    <col min="1" max="1" width="38" style="1" bestFit="1" customWidth="1"/>
    <col min="2" max="2" width="3" style="1" bestFit="1" customWidth="1"/>
    <col min="3" max="3" width="10.5703125" style="21" bestFit="1" customWidth="1"/>
    <col min="4" max="4" width="13.7109375" style="1" bestFit="1" customWidth="1"/>
    <col min="5" max="5" width="12" style="1" bestFit="1" customWidth="1"/>
    <col min="6" max="6" width="11.140625" style="1" bestFit="1" customWidth="1"/>
    <col min="7" max="7" width="9" style="1" bestFit="1" customWidth="1"/>
    <col min="8" max="8" width="8.42578125" style="1" customWidth="1"/>
    <col min="9" max="9" width="10.28515625" style="1" bestFit="1" customWidth="1"/>
    <col min="10" max="10" width="10.42578125" style="1" bestFit="1" customWidth="1"/>
    <col min="11" max="11" width="11.140625" style="1" bestFit="1" customWidth="1"/>
    <col min="12" max="12" width="14.28515625" style="22" bestFit="1" customWidth="1"/>
    <col min="13" max="13" width="8" style="13" bestFit="1" customWidth="1"/>
    <col min="14" max="14" width="12.42578125" style="23" bestFit="1" customWidth="1"/>
    <col min="15" max="15" width="56.85546875" style="1" bestFit="1" customWidth="1"/>
    <col min="16" max="16384" width="9.140625" style="1"/>
  </cols>
  <sheetData>
    <row r="1" spans="1:15" ht="30" x14ac:dyDescent="0.25">
      <c r="A1" s="29" t="s">
        <v>0</v>
      </c>
      <c r="B1" s="29"/>
      <c r="C1" s="30" t="s">
        <v>1</v>
      </c>
      <c r="D1" s="29" t="s">
        <v>93</v>
      </c>
      <c r="E1" s="31" t="s">
        <v>2</v>
      </c>
      <c r="F1" s="29" t="s">
        <v>94</v>
      </c>
      <c r="G1" s="29" t="s">
        <v>3</v>
      </c>
      <c r="H1" s="29" t="s">
        <v>4</v>
      </c>
      <c r="I1" s="29" t="s">
        <v>95</v>
      </c>
      <c r="J1" s="29" t="s">
        <v>5</v>
      </c>
      <c r="K1" s="31" t="s">
        <v>6</v>
      </c>
      <c r="L1" s="32" t="s">
        <v>7</v>
      </c>
      <c r="M1" s="31" t="s">
        <v>8</v>
      </c>
      <c r="N1" s="33" t="s">
        <v>9</v>
      </c>
      <c r="O1" s="29" t="s">
        <v>10</v>
      </c>
    </row>
    <row r="2" spans="1:15" s="38" customFormat="1" ht="15.75" thickBot="1" x14ac:dyDescent="0.3">
      <c r="A2" s="34" t="s">
        <v>96</v>
      </c>
      <c r="B2" s="34">
        <v>8</v>
      </c>
      <c r="C2" s="35"/>
      <c r="D2" s="34"/>
      <c r="E2" s="34"/>
      <c r="F2" s="34"/>
      <c r="G2" s="34"/>
      <c r="H2" s="34"/>
      <c r="I2" s="34"/>
      <c r="J2" s="34"/>
      <c r="K2" s="34"/>
      <c r="L2" s="36"/>
      <c r="M2" s="34"/>
      <c r="N2" s="34"/>
      <c r="O2" s="37"/>
    </row>
    <row r="3" spans="1:15" ht="15.75" thickBot="1" x14ac:dyDescent="0.3">
      <c r="A3" s="2" t="s">
        <v>11</v>
      </c>
      <c r="B3" s="2"/>
      <c r="C3" s="3">
        <v>146009</v>
      </c>
      <c r="D3" s="2" t="s">
        <v>97</v>
      </c>
      <c r="E3" s="2" t="s">
        <v>12</v>
      </c>
      <c r="F3" s="2" t="s">
        <v>98</v>
      </c>
      <c r="G3" s="2" t="s">
        <v>13</v>
      </c>
      <c r="H3" s="2" t="s">
        <v>14</v>
      </c>
      <c r="I3" s="2" t="s">
        <v>99</v>
      </c>
      <c r="J3" s="2" t="s">
        <v>15</v>
      </c>
      <c r="K3" s="39" t="s">
        <v>100</v>
      </c>
      <c r="L3" s="4">
        <f>112880/4</f>
        <v>28220</v>
      </c>
      <c r="M3" s="5" t="s">
        <v>16</v>
      </c>
      <c r="N3" s="51" t="s">
        <v>17</v>
      </c>
      <c r="O3" s="6"/>
    </row>
    <row r="4" spans="1:15" ht="45.75" thickBot="1" x14ac:dyDescent="0.3">
      <c r="A4" s="2" t="s">
        <v>18</v>
      </c>
      <c r="B4" s="2"/>
      <c r="C4" s="3">
        <v>746002</v>
      </c>
      <c r="D4" s="2" t="s">
        <v>101</v>
      </c>
      <c r="E4" s="2" t="s">
        <v>12</v>
      </c>
      <c r="F4" s="2" t="s">
        <v>102</v>
      </c>
      <c r="G4" s="2" t="s">
        <v>13</v>
      </c>
      <c r="H4" s="2" t="s">
        <v>19</v>
      </c>
      <c r="I4" s="39" t="s">
        <v>103</v>
      </c>
      <c r="J4" s="2" t="s">
        <v>15</v>
      </c>
      <c r="K4" s="40" t="s">
        <v>104</v>
      </c>
      <c r="L4" s="7">
        <f>37955/4</f>
        <v>9488.75</v>
      </c>
      <c r="M4" s="5" t="s">
        <v>20</v>
      </c>
      <c r="N4" s="52" t="s">
        <v>21</v>
      </c>
      <c r="O4" s="6" t="s">
        <v>105</v>
      </c>
    </row>
    <row r="5" spans="1:15" ht="15.75" thickBot="1" x14ac:dyDescent="0.3">
      <c r="A5" s="2" t="s">
        <v>22</v>
      </c>
      <c r="B5" s="2"/>
      <c r="C5" s="3">
        <v>146011</v>
      </c>
      <c r="D5" s="2" t="s">
        <v>101</v>
      </c>
      <c r="E5" s="2" t="s">
        <v>12</v>
      </c>
      <c r="F5" s="2" t="s">
        <v>106</v>
      </c>
      <c r="G5" s="2" t="s">
        <v>13</v>
      </c>
      <c r="H5" s="2" t="s">
        <v>23</v>
      </c>
      <c r="I5" s="2" t="s">
        <v>99</v>
      </c>
      <c r="J5" s="2" t="s">
        <v>24</v>
      </c>
      <c r="K5" s="39" t="s">
        <v>107</v>
      </c>
      <c r="L5" s="4">
        <f>84686/4</f>
        <v>21171.5</v>
      </c>
      <c r="M5" s="5" t="s">
        <v>16</v>
      </c>
      <c r="N5" s="51" t="s">
        <v>17</v>
      </c>
      <c r="O5" s="6" t="s">
        <v>25</v>
      </c>
    </row>
    <row r="6" spans="1:15" ht="45.75" thickBot="1" x14ac:dyDescent="0.3">
      <c r="A6" s="2" t="s">
        <v>26</v>
      </c>
      <c r="B6" s="2"/>
      <c r="C6" s="3">
        <v>746003</v>
      </c>
      <c r="D6" s="2" t="s">
        <v>101</v>
      </c>
      <c r="E6" s="2" t="s">
        <v>12</v>
      </c>
      <c r="F6" s="2" t="s">
        <v>102</v>
      </c>
      <c r="G6" s="2" t="s">
        <v>13</v>
      </c>
      <c r="H6" s="2" t="s">
        <v>19</v>
      </c>
      <c r="I6" s="39" t="s">
        <v>103</v>
      </c>
      <c r="J6" s="2" t="s">
        <v>15</v>
      </c>
      <c r="K6" s="40" t="s">
        <v>104</v>
      </c>
      <c r="L6" s="7">
        <f>31356/4</f>
        <v>7839</v>
      </c>
      <c r="M6" s="5" t="s">
        <v>20</v>
      </c>
      <c r="N6" s="52" t="s">
        <v>27</v>
      </c>
      <c r="O6" s="6" t="s">
        <v>105</v>
      </c>
    </row>
    <row r="7" spans="1:15" ht="15.75" thickBot="1" x14ac:dyDescent="0.3">
      <c r="A7" s="2" t="s">
        <v>108</v>
      </c>
      <c r="B7" s="2"/>
      <c r="C7" s="3">
        <v>146020</v>
      </c>
      <c r="D7" s="2" t="s">
        <v>109</v>
      </c>
      <c r="E7" s="2" t="s">
        <v>12</v>
      </c>
      <c r="F7" s="2" t="s">
        <v>106</v>
      </c>
      <c r="G7" s="2" t="s">
        <v>13</v>
      </c>
      <c r="H7" s="2" t="s">
        <v>19</v>
      </c>
      <c r="I7" s="2" t="s">
        <v>99</v>
      </c>
      <c r="J7" s="2" t="s">
        <v>19</v>
      </c>
      <c r="K7" s="39"/>
      <c r="L7" s="4">
        <f>120495/4</f>
        <v>30123.75</v>
      </c>
      <c r="M7" s="5" t="s">
        <v>16</v>
      </c>
      <c r="N7" s="52" t="s">
        <v>17</v>
      </c>
      <c r="O7" s="6"/>
    </row>
    <row r="8" spans="1:15" ht="15.75" thickBot="1" x14ac:dyDescent="0.3">
      <c r="A8" s="2" t="s">
        <v>28</v>
      </c>
      <c r="B8" s="2"/>
      <c r="C8" s="3">
        <v>546006</v>
      </c>
      <c r="D8" s="2" t="s">
        <v>110</v>
      </c>
      <c r="E8" s="2" t="s">
        <v>12</v>
      </c>
      <c r="F8" s="2" t="s">
        <v>106</v>
      </c>
      <c r="G8" s="2" t="s">
        <v>13</v>
      </c>
      <c r="H8" s="2" t="s">
        <v>14</v>
      </c>
      <c r="I8" s="2" t="s">
        <v>99</v>
      </c>
      <c r="J8" s="2" t="s">
        <v>15</v>
      </c>
      <c r="K8" s="39" t="s">
        <v>111</v>
      </c>
      <c r="L8" s="4">
        <f>153966/4</f>
        <v>38491.5</v>
      </c>
      <c r="M8" s="5" t="s">
        <v>29</v>
      </c>
      <c r="N8" s="52" t="s">
        <v>30</v>
      </c>
      <c r="O8" s="6"/>
    </row>
    <row r="9" spans="1:15" ht="15.75" thickBot="1" x14ac:dyDescent="0.3">
      <c r="A9" s="2" t="s">
        <v>31</v>
      </c>
      <c r="B9" s="2"/>
      <c r="C9" s="3">
        <v>146023</v>
      </c>
      <c r="D9" s="2" t="s">
        <v>112</v>
      </c>
      <c r="E9" s="2" t="s">
        <v>32</v>
      </c>
      <c r="F9" s="2" t="s">
        <v>98</v>
      </c>
      <c r="G9" s="2" t="s">
        <v>13</v>
      </c>
      <c r="H9" s="2" t="s">
        <v>14</v>
      </c>
      <c r="I9" s="2" t="s">
        <v>99</v>
      </c>
      <c r="J9" s="2" t="s">
        <v>15</v>
      </c>
      <c r="K9" s="39" t="s">
        <v>107</v>
      </c>
      <c r="L9" s="4">
        <f>119229/4</f>
        <v>29807.25</v>
      </c>
      <c r="M9" s="5" t="s">
        <v>33</v>
      </c>
      <c r="N9" s="51" t="s">
        <v>34</v>
      </c>
      <c r="O9" s="2" t="s">
        <v>35</v>
      </c>
    </row>
    <row r="10" spans="1:15" ht="15.75" thickBot="1" x14ac:dyDescent="0.3">
      <c r="A10" s="2" t="s">
        <v>36</v>
      </c>
      <c r="B10" s="2"/>
      <c r="C10" s="3">
        <v>547004</v>
      </c>
      <c r="D10" s="2" t="s">
        <v>113</v>
      </c>
      <c r="E10" s="2" t="s">
        <v>37</v>
      </c>
      <c r="F10" s="2" t="s">
        <v>98</v>
      </c>
      <c r="G10" s="2" t="s">
        <v>13</v>
      </c>
      <c r="H10" s="2" t="s">
        <v>14</v>
      </c>
      <c r="I10" s="2" t="s">
        <v>99</v>
      </c>
      <c r="J10" s="2" t="s">
        <v>15</v>
      </c>
      <c r="K10" s="39" t="s">
        <v>114</v>
      </c>
      <c r="L10" s="4">
        <f>96054/4</f>
        <v>24013.5</v>
      </c>
      <c r="M10" s="5" t="s">
        <v>38</v>
      </c>
      <c r="N10" s="52" t="s">
        <v>39</v>
      </c>
      <c r="O10" s="6"/>
    </row>
    <row r="11" spans="1:15" s="38" customFormat="1" ht="15.75" thickBot="1" x14ac:dyDescent="0.3">
      <c r="A11" s="34" t="s">
        <v>115</v>
      </c>
      <c r="B11" s="34">
        <v>2</v>
      </c>
      <c r="C11" s="35"/>
      <c r="D11" s="34"/>
      <c r="E11" s="34"/>
      <c r="F11" s="34"/>
      <c r="G11" s="34"/>
      <c r="H11" s="34"/>
      <c r="I11" s="34"/>
      <c r="J11" s="34"/>
      <c r="K11" s="41"/>
      <c r="L11" s="36"/>
      <c r="M11" s="34"/>
      <c r="N11" s="42"/>
      <c r="O11" s="37"/>
    </row>
    <row r="12" spans="1:15" ht="15.75" thickBot="1" x14ac:dyDescent="0.3">
      <c r="A12" s="2" t="s">
        <v>40</v>
      </c>
      <c r="B12" s="2"/>
      <c r="C12" s="3">
        <v>146041</v>
      </c>
      <c r="D12" s="2" t="s">
        <v>116</v>
      </c>
      <c r="E12" s="2" t="s">
        <v>32</v>
      </c>
      <c r="F12" s="2" t="s">
        <v>106</v>
      </c>
      <c r="G12" s="2" t="s">
        <v>13</v>
      </c>
      <c r="H12" s="2" t="s">
        <v>14</v>
      </c>
      <c r="I12" s="2" t="s">
        <v>99</v>
      </c>
      <c r="J12" s="2" t="s">
        <v>15</v>
      </c>
      <c r="K12" s="39" t="s">
        <v>107</v>
      </c>
      <c r="L12" s="4">
        <f>25893/4</f>
        <v>6473.25</v>
      </c>
      <c r="M12" s="5" t="s">
        <v>16</v>
      </c>
      <c r="N12" s="51" t="s">
        <v>17</v>
      </c>
      <c r="O12" s="6"/>
    </row>
    <row r="13" spans="1:15" ht="15.75" thickBot="1" x14ac:dyDescent="0.3">
      <c r="A13" s="2" t="s">
        <v>41</v>
      </c>
      <c r="B13" s="2"/>
      <c r="C13" s="3">
        <v>146040</v>
      </c>
      <c r="D13" s="2" t="s">
        <v>116</v>
      </c>
      <c r="E13" s="2" t="s">
        <v>32</v>
      </c>
      <c r="F13" s="2" t="s">
        <v>98</v>
      </c>
      <c r="G13" s="2" t="s">
        <v>13</v>
      </c>
      <c r="H13" s="2" t="s">
        <v>14</v>
      </c>
      <c r="I13" s="2" t="s">
        <v>99</v>
      </c>
      <c r="J13" s="2" t="s">
        <v>15</v>
      </c>
      <c r="K13" s="39" t="s">
        <v>117</v>
      </c>
      <c r="L13" s="4">
        <f>19148/4</f>
        <v>4787</v>
      </c>
      <c r="M13" s="5" t="s">
        <v>33</v>
      </c>
      <c r="N13" s="51" t="s">
        <v>17</v>
      </c>
      <c r="O13" s="6"/>
    </row>
    <row r="14" spans="1:15" s="38" customFormat="1" ht="15.75" thickBot="1" x14ac:dyDescent="0.3">
      <c r="A14" s="34" t="s">
        <v>118</v>
      </c>
      <c r="B14" s="34">
        <v>1</v>
      </c>
      <c r="C14" s="35"/>
      <c r="D14" s="34"/>
      <c r="E14" s="34"/>
      <c r="F14" s="34"/>
      <c r="G14" s="34"/>
      <c r="H14" s="34"/>
      <c r="I14" s="2"/>
      <c r="J14" s="34"/>
      <c r="K14" s="41"/>
      <c r="L14" s="36"/>
      <c r="M14" s="34"/>
      <c r="N14" s="42"/>
      <c r="O14" s="37"/>
    </row>
    <row r="15" spans="1:15" ht="15.75" thickBot="1" x14ac:dyDescent="0.3">
      <c r="A15" s="2" t="s">
        <v>119</v>
      </c>
      <c r="B15" s="2"/>
      <c r="C15" s="3" t="s">
        <v>120</v>
      </c>
      <c r="D15" s="2" t="s">
        <v>112</v>
      </c>
      <c r="E15" s="2" t="s">
        <v>76</v>
      </c>
      <c r="F15" s="2" t="s">
        <v>98</v>
      </c>
      <c r="G15" s="2" t="s">
        <v>13</v>
      </c>
      <c r="H15" s="2" t="s">
        <v>19</v>
      </c>
      <c r="I15" s="2" t="s">
        <v>99</v>
      </c>
      <c r="J15" s="2" t="s">
        <v>19</v>
      </c>
      <c r="K15" s="39"/>
      <c r="L15" s="43">
        <f>937724/4</f>
        <v>234431</v>
      </c>
      <c r="M15" s="5" t="s">
        <v>38</v>
      </c>
      <c r="N15" s="52" t="s">
        <v>121</v>
      </c>
      <c r="O15" s="6"/>
    </row>
    <row r="16" spans="1:15" s="38" customFormat="1" ht="15.75" thickBot="1" x14ac:dyDescent="0.3">
      <c r="A16" s="34" t="s">
        <v>122</v>
      </c>
      <c r="B16" s="34">
        <v>3</v>
      </c>
      <c r="C16" s="35"/>
      <c r="D16" s="34"/>
      <c r="E16" s="34"/>
      <c r="F16" s="34"/>
      <c r="G16" s="34"/>
      <c r="H16" s="34"/>
      <c r="I16" s="2"/>
      <c r="J16" s="34"/>
      <c r="K16" s="41"/>
      <c r="L16" s="36"/>
      <c r="M16" s="34"/>
      <c r="N16" s="42"/>
      <c r="O16" s="37"/>
    </row>
    <row r="17" spans="1:15" ht="15.75" thickBot="1" x14ac:dyDescent="0.3">
      <c r="A17" s="8" t="s">
        <v>42</v>
      </c>
      <c r="B17" s="8"/>
      <c r="C17" s="9">
        <v>146032</v>
      </c>
      <c r="D17" s="8" t="s">
        <v>123</v>
      </c>
      <c r="E17" s="8" t="s">
        <v>12</v>
      </c>
      <c r="F17" s="8" t="s">
        <v>98</v>
      </c>
      <c r="G17" s="2" t="s">
        <v>13</v>
      </c>
      <c r="H17" s="2" t="s">
        <v>14</v>
      </c>
      <c r="I17" s="2" t="s">
        <v>99</v>
      </c>
      <c r="J17" s="10" t="s">
        <v>15</v>
      </c>
      <c r="K17" s="39" t="s">
        <v>100</v>
      </c>
      <c r="L17" s="4">
        <f>38701/4</f>
        <v>9675.25</v>
      </c>
      <c r="M17" s="5" t="s">
        <v>33</v>
      </c>
      <c r="N17" s="51" t="s">
        <v>17</v>
      </c>
      <c r="O17" s="8" t="s">
        <v>43</v>
      </c>
    </row>
    <row r="18" spans="1:15" s="13" customFormat="1" ht="15.75" thickBot="1" x14ac:dyDescent="0.3">
      <c r="A18" s="8" t="s">
        <v>44</v>
      </c>
      <c r="B18" s="8"/>
      <c r="C18" s="9">
        <v>1025</v>
      </c>
      <c r="D18" s="8" t="s">
        <v>124</v>
      </c>
      <c r="E18" s="8" t="s">
        <v>45</v>
      </c>
      <c r="F18" s="8" t="s">
        <v>98</v>
      </c>
      <c r="G18" s="2" t="s">
        <v>13</v>
      </c>
      <c r="H18" s="2" t="s">
        <v>14</v>
      </c>
      <c r="I18" s="2" t="s">
        <v>99</v>
      </c>
      <c r="J18" s="10" t="s">
        <v>15</v>
      </c>
      <c r="K18" s="44" t="s">
        <v>107</v>
      </c>
      <c r="L18" s="11">
        <f>158744/4</f>
        <v>39686</v>
      </c>
      <c r="M18" s="12" t="s">
        <v>33</v>
      </c>
      <c r="N18" s="53" t="s">
        <v>46</v>
      </c>
      <c r="O18" s="10"/>
    </row>
    <row r="19" spans="1:15" s="13" customFormat="1" ht="15.75" thickBot="1" x14ac:dyDescent="0.3">
      <c r="A19" s="8" t="s">
        <v>47</v>
      </c>
      <c r="B19" s="8"/>
      <c r="C19" s="9">
        <v>1015</v>
      </c>
      <c r="D19" s="8" t="s">
        <v>124</v>
      </c>
      <c r="E19" s="8" t="s">
        <v>45</v>
      </c>
      <c r="F19" s="8" t="s">
        <v>98</v>
      </c>
      <c r="G19" s="2" t="s">
        <v>13</v>
      </c>
      <c r="H19" s="2" t="s">
        <v>14</v>
      </c>
      <c r="I19" s="2" t="s">
        <v>99</v>
      </c>
      <c r="J19" s="10" t="s">
        <v>15</v>
      </c>
      <c r="K19" s="44" t="s">
        <v>111</v>
      </c>
      <c r="L19" s="11">
        <f>119100/4</f>
        <v>29775</v>
      </c>
      <c r="M19" s="12" t="s">
        <v>33</v>
      </c>
      <c r="N19" s="53" t="s">
        <v>46</v>
      </c>
      <c r="O19" s="10"/>
    </row>
    <row r="20" spans="1:15" s="38" customFormat="1" ht="15.75" thickBot="1" x14ac:dyDescent="0.3">
      <c r="A20" s="34" t="s">
        <v>125</v>
      </c>
      <c r="B20" s="34">
        <v>1</v>
      </c>
      <c r="C20" s="35"/>
      <c r="D20" s="34"/>
      <c r="E20" s="34"/>
      <c r="F20" s="34"/>
      <c r="G20" s="34"/>
      <c r="H20" s="34"/>
      <c r="I20" s="2"/>
      <c r="J20" s="34"/>
      <c r="K20" s="41"/>
      <c r="L20" s="36"/>
      <c r="M20" s="34"/>
      <c r="N20" s="42"/>
      <c r="O20" s="37"/>
    </row>
    <row r="21" spans="1:15" ht="15.75" thickBot="1" x14ac:dyDescent="0.3">
      <c r="A21" s="8" t="s">
        <v>48</v>
      </c>
      <c r="B21" s="8"/>
      <c r="C21" s="3">
        <v>97135</v>
      </c>
      <c r="D21" s="2" t="s">
        <v>112</v>
      </c>
      <c r="E21" s="2" t="s">
        <v>49</v>
      </c>
      <c r="F21" s="8" t="s">
        <v>106</v>
      </c>
      <c r="G21" s="14" t="s">
        <v>50</v>
      </c>
      <c r="H21" s="2" t="s">
        <v>19</v>
      </c>
      <c r="I21" s="2" t="s">
        <v>99</v>
      </c>
      <c r="J21" s="10" t="s">
        <v>15</v>
      </c>
      <c r="K21" s="39" t="s">
        <v>100</v>
      </c>
      <c r="L21" s="15">
        <f>49307/4</f>
        <v>12326.75</v>
      </c>
      <c r="M21" s="12" t="s">
        <v>33</v>
      </c>
      <c r="N21" s="51" t="s">
        <v>17</v>
      </c>
      <c r="O21" s="6"/>
    </row>
    <row r="22" spans="1:15" s="38" customFormat="1" ht="15.75" thickBot="1" x14ac:dyDescent="0.3">
      <c r="A22" s="34" t="s">
        <v>126</v>
      </c>
      <c r="B22" s="34">
        <v>7</v>
      </c>
      <c r="C22" s="35"/>
      <c r="D22" s="34"/>
      <c r="E22" s="34"/>
      <c r="F22" s="34"/>
      <c r="G22" s="34"/>
      <c r="H22" s="34"/>
      <c r="I22" s="2"/>
      <c r="J22" s="34"/>
      <c r="K22" s="41"/>
      <c r="L22" s="36"/>
      <c r="M22" s="34"/>
      <c r="N22" s="42"/>
      <c r="O22" s="37"/>
    </row>
    <row r="23" spans="1:15" s="13" customFormat="1" ht="15.75" thickBot="1" x14ac:dyDescent="0.3">
      <c r="A23" s="8" t="s">
        <v>51</v>
      </c>
      <c r="B23" s="8"/>
      <c r="C23" s="9">
        <v>97896</v>
      </c>
      <c r="D23" s="8" t="s">
        <v>127</v>
      </c>
      <c r="E23" s="8" t="s">
        <v>52</v>
      </c>
      <c r="F23" s="8" t="s">
        <v>98</v>
      </c>
      <c r="G23" s="2" t="s">
        <v>13</v>
      </c>
      <c r="H23" s="2" t="s">
        <v>14</v>
      </c>
      <c r="I23" s="2" t="s">
        <v>99</v>
      </c>
      <c r="J23" s="10" t="s">
        <v>15</v>
      </c>
      <c r="K23" s="44" t="s">
        <v>114</v>
      </c>
      <c r="L23" s="16">
        <f>35272/4</f>
        <v>8818</v>
      </c>
      <c r="M23" s="12" t="s">
        <v>33</v>
      </c>
      <c r="N23" s="51" t="s">
        <v>17</v>
      </c>
      <c r="O23" s="10"/>
    </row>
    <row r="24" spans="1:15" s="13" customFormat="1" ht="15.75" thickBot="1" x14ac:dyDescent="0.3">
      <c r="A24" s="8" t="s">
        <v>53</v>
      </c>
      <c r="B24" s="8"/>
      <c r="C24" s="9">
        <v>97926</v>
      </c>
      <c r="D24" s="8" t="s">
        <v>127</v>
      </c>
      <c r="E24" s="8" t="s">
        <v>54</v>
      </c>
      <c r="F24" s="8" t="s">
        <v>106</v>
      </c>
      <c r="G24" s="8" t="s">
        <v>13</v>
      </c>
      <c r="H24" s="8" t="s">
        <v>14</v>
      </c>
      <c r="I24" s="8" t="s">
        <v>99</v>
      </c>
      <c r="J24" s="10" t="s">
        <v>15</v>
      </c>
      <c r="K24" s="44" t="s">
        <v>111</v>
      </c>
      <c r="L24" s="17">
        <f>35076/4</f>
        <v>8769</v>
      </c>
      <c r="M24" s="12" t="s">
        <v>33</v>
      </c>
      <c r="N24" s="51" t="s">
        <v>17</v>
      </c>
      <c r="O24" s="10"/>
    </row>
    <row r="25" spans="1:15" s="13" customFormat="1" ht="15.75" thickBot="1" x14ac:dyDescent="0.3">
      <c r="A25" s="8" t="s">
        <v>55</v>
      </c>
      <c r="B25" s="8"/>
      <c r="C25" s="9">
        <v>1246</v>
      </c>
      <c r="D25" s="8" t="s">
        <v>128</v>
      </c>
      <c r="E25" s="8" t="s">
        <v>56</v>
      </c>
      <c r="F25" s="8" t="s">
        <v>98</v>
      </c>
      <c r="G25" s="2" t="s">
        <v>13</v>
      </c>
      <c r="H25" s="2" t="s">
        <v>14</v>
      </c>
      <c r="I25" s="2" t="s">
        <v>99</v>
      </c>
      <c r="J25" s="8" t="s">
        <v>15</v>
      </c>
      <c r="K25" s="39" t="s">
        <v>117</v>
      </c>
      <c r="L25" s="11">
        <f>252152/4</f>
        <v>63038</v>
      </c>
      <c r="M25" s="12" t="s">
        <v>33</v>
      </c>
      <c r="N25" s="53" t="s">
        <v>46</v>
      </c>
      <c r="O25" s="10"/>
    </row>
    <row r="26" spans="1:15" s="13" customFormat="1" ht="15.75" thickBot="1" x14ac:dyDescent="0.3">
      <c r="A26" s="8" t="s">
        <v>57</v>
      </c>
      <c r="B26" s="8"/>
      <c r="C26" s="9">
        <v>1101</v>
      </c>
      <c r="D26" s="8" t="s">
        <v>129</v>
      </c>
      <c r="E26" s="8" t="s">
        <v>56</v>
      </c>
      <c r="F26" s="8" t="s">
        <v>106</v>
      </c>
      <c r="G26" s="2" t="s">
        <v>13</v>
      </c>
      <c r="H26" s="2" t="s">
        <v>14</v>
      </c>
      <c r="I26" s="2" t="s">
        <v>99</v>
      </c>
      <c r="J26" s="8" t="s">
        <v>15</v>
      </c>
      <c r="K26" s="44" t="s">
        <v>107</v>
      </c>
      <c r="L26" s="11">
        <f>247484/4</f>
        <v>61871</v>
      </c>
      <c r="M26" s="12" t="s">
        <v>33</v>
      </c>
      <c r="N26" s="53" t="s">
        <v>46</v>
      </c>
      <c r="O26" s="10"/>
    </row>
    <row r="27" spans="1:15" s="13" customFormat="1" ht="15.75" thickBot="1" x14ac:dyDescent="0.3">
      <c r="A27" s="56" t="s">
        <v>58</v>
      </c>
      <c r="B27" s="56"/>
      <c r="C27" s="9">
        <v>1080</v>
      </c>
      <c r="D27" s="10" t="s">
        <v>129</v>
      </c>
      <c r="E27" s="10" t="s">
        <v>56</v>
      </c>
      <c r="F27" s="10" t="s">
        <v>98</v>
      </c>
      <c r="G27" s="2" t="s">
        <v>13</v>
      </c>
      <c r="H27" s="2" t="s">
        <v>14</v>
      </c>
      <c r="I27" s="2" t="s">
        <v>99</v>
      </c>
      <c r="J27" s="10" t="s">
        <v>15</v>
      </c>
      <c r="K27" s="45" t="s">
        <v>114</v>
      </c>
      <c r="L27" s="11">
        <f>227104/4</f>
        <v>56776</v>
      </c>
      <c r="M27" s="12" t="s">
        <v>33</v>
      </c>
      <c r="N27" s="53" t="s">
        <v>46</v>
      </c>
      <c r="O27" s="10" t="s">
        <v>130</v>
      </c>
    </row>
    <row r="28" spans="1:15" s="13" customFormat="1" ht="15.75" thickBot="1" x14ac:dyDescent="0.3">
      <c r="A28" s="56" t="s">
        <v>59</v>
      </c>
      <c r="B28" s="56"/>
      <c r="C28" s="9">
        <v>1255</v>
      </c>
      <c r="D28" s="10" t="s">
        <v>129</v>
      </c>
      <c r="E28" s="10" t="s">
        <v>56</v>
      </c>
      <c r="F28" s="10" t="s">
        <v>106</v>
      </c>
      <c r="G28" s="2" t="s">
        <v>13</v>
      </c>
      <c r="H28" s="2" t="s">
        <v>14</v>
      </c>
      <c r="I28" s="2" t="s">
        <v>99</v>
      </c>
      <c r="J28" s="10" t="s">
        <v>15</v>
      </c>
      <c r="K28" s="39" t="s">
        <v>117</v>
      </c>
      <c r="L28" s="11">
        <f>245776/4</f>
        <v>61444</v>
      </c>
      <c r="M28" s="12" t="s">
        <v>33</v>
      </c>
      <c r="N28" s="53" t="s">
        <v>46</v>
      </c>
      <c r="O28" s="10" t="s">
        <v>131</v>
      </c>
    </row>
    <row r="29" spans="1:15" s="13" customFormat="1" ht="15.75" thickBot="1" x14ac:dyDescent="0.3">
      <c r="A29" s="8" t="s">
        <v>60</v>
      </c>
      <c r="B29" s="8"/>
      <c r="C29" s="9">
        <v>1065</v>
      </c>
      <c r="D29" s="8" t="s">
        <v>132</v>
      </c>
      <c r="E29" s="8" t="s">
        <v>61</v>
      </c>
      <c r="F29" s="8" t="s">
        <v>106</v>
      </c>
      <c r="G29" s="2" t="s">
        <v>13</v>
      </c>
      <c r="H29" s="2" t="s">
        <v>14</v>
      </c>
      <c r="I29" s="2" t="s">
        <v>99</v>
      </c>
      <c r="J29" s="8" t="s">
        <v>15</v>
      </c>
      <c r="K29" s="39" t="s">
        <v>100</v>
      </c>
      <c r="L29" s="11">
        <f>158324/4</f>
        <v>39581</v>
      </c>
      <c r="M29" s="12" t="s">
        <v>33</v>
      </c>
      <c r="N29" s="53" t="s">
        <v>46</v>
      </c>
      <c r="O29" s="10"/>
    </row>
    <row r="30" spans="1:15" s="38" customFormat="1" ht="15.75" thickBot="1" x14ac:dyDescent="0.3">
      <c r="A30" s="34" t="s">
        <v>88</v>
      </c>
      <c r="B30" s="34">
        <v>2</v>
      </c>
      <c r="C30" s="35"/>
      <c r="D30" s="34"/>
      <c r="E30" s="34"/>
      <c r="F30" s="34"/>
      <c r="G30" s="34"/>
      <c r="H30" s="34"/>
      <c r="I30" s="2"/>
      <c r="J30" s="34"/>
      <c r="K30" s="41"/>
      <c r="L30" s="36"/>
      <c r="M30" s="34"/>
      <c r="N30" s="42"/>
      <c r="O30" s="37"/>
    </row>
    <row r="31" spans="1:15" s="13" customFormat="1" ht="15.75" thickBot="1" x14ac:dyDescent="0.3">
      <c r="A31" s="8" t="s">
        <v>62</v>
      </c>
      <c r="B31" s="8"/>
      <c r="C31" s="9">
        <v>1121</v>
      </c>
      <c r="D31" s="8" t="s">
        <v>123</v>
      </c>
      <c r="E31" s="8" t="s">
        <v>63</v>
      </c>
      <c r="F31" s="8" t="s">
        <v>106</v>
      </c>
      <c r="G31" s="2" t="s">
        <v>13</v>
      </c>
      <c r="H31" s="2" t="s">
        <v>14</v>
      </c>
      <c r="I31" s="2" t="s">
        <v>99</v>
      </c>
      <c r="J31" s="8" t="s">
        <v>15</v>
      </c>
      <c r="K31" s="44" t="s">
        <v>111</v>
      </c>
      <c r="L31" s="11">
        <f>679568/4</f>
        <v>169892</v>
      </c>
      <c r="M31" s="12" t="s">
        <v>33</v>
      </c>
      <c r="N31" s="53" t="s">
        <v>46</v>
      </c>
      <c r="O31" s="10"/>
    </row>
    <row r="32" spans="1:15" s="13" customFormat="1" ht="15.75" thickBot="1" x14ac:dyDescent="0.3">
      <c r="A32" s="8" t="s">
        <v>64</v>
      </c>
      <c r="B32" s="8"/>
      <c r="C32" s="9">
        <v>1112</v>
      </c>
      <c r="D32" s="8" t="s">
        <v>123</v>
      </c>
      <c r="E32" s="8" t="s">
        <v>63</v>
      </c>
      <c r="F32" s="8" t="s">
        <v>98</v>
      </c>
      <c r="G32" s="2" t="s">
        <v>13</v>
      </c>
      <c r="H32" s="2" t="s">
        <v>14</v>
      </c>
      <c r="I32" s="2" t="s">
        <v>99</v>
      </c>
      <c r="J32" s="8" t="s">
        <v>15</v>
      </c>
      <c r="K32" s="39" t="s">
        <v>117</v>
      </c>
      <c r="L32" s="11">
        <f>752504/4</f>
        <v>188126</v>
      </c>
      <c r="M32" s="12" t="s">
        <v>33</v>
      </c>
      <c r="N32" s="53" t="s">
        <v>46</v>
      </c>
      <c r="O32" s="10"/>
    </row>
    <row r="33" spans="1:15" s="38" customFormat="1" ht="15.75" thickBot="1" x14ac:dyDescent="0.3">
      <c r="A33" s="34" t="s">
        <v>133</v>
      </c>
      <c r="B33" s="34">
        <v>1</v>
      </c>
      <c r="C33" s="35"/>
      <c r="D33" s="34"/>
      <c r="E33" s="34"/>
      <c r="F33" s="34"/>
      <c r="G33" s="34"/>
      <c r="H33" s="34"/>
      <c r="I33" s="2"/>
      <c r="J33" s="34"/>
      <c r="K33" s="41"/>
      <c r="L33" s="36"/>
      <c r="M33" s="34"/>
      <c r="N33" s="42"/>
      <c r="O33" s="37"/>
    </row>
    <row r="34" spans="1:15" s="13" customFormat="1" ht="15.75" thickBot="1" x14ac:dyDescent="0.3">
      <c r="A34" s="8" t="s">
        <v>65</v>
      </c>
      <c r="B34" s="8"/>
      <c r="C34" s="9" t="s">
        <v>66</v>
      </c>
      <c r="D34" s="8" t="s">
        <v>112</v>
      </c>
      <c r="E34" s="8" t="s">
        <v>49</v>
      </c>
      <c r="F34" s="8" t="s">
        <v>106</v>
      </c>
      <c r="G34" s="2" t="s">
        <v>13</v>
      </c>
      <c r="H34" s="2" t="s">
        <v>14</v>
      </c>
      <c r="I34" s="2" t="s">
        <v>99</v>
      </c>
      <c r="J34" s="8" t="s">
        <v>15</v>
      </c>
      <c r="K34" s="44" t="s">
        <v>107</v>
      </c>
      <c r="L34" s="11">
        <f>578788/4</f>
        <v>144697</v>
      </c>
      <c r="M34" s="5" t="s">
        <v>29</v>
      </c>
      <c r="N34" s="52" t="s">
        <v>30</v>
      </c>
      <c r="O34" s="10"/>
    </row>
    <row r="35" spans="1:15" s="38" customFormat="1" ht="15.75" thickBot="1" x14ac:dyDescent="0.3">
      <c r="A35" s="34" t="s">
        <v>134</v>
      </c>
      <c r="B35" s="34">
        <v>1</v>
      </c>
      <c r="C35" s="35"/>
      <c r="D35" s="37"/>
      <c r="E35" s="37"/>
      <c r="F35" s="37"/>
      <c r="G35" s="37"/>
      <c r="H35" s="37"/>
      <c r="I35" s="2"/>
      <c r="J35" s="37"/>
      <c r="K35" s="46"/>
      <c r="L35" s="47"/>
      <c r="M35" s="37"/>
      <c r="N35" s="48"/>
      <c r="O35" s="37"/>
    </row>
    <row r="36" spans="1:15" s="13" customFormat="1" ht="15.75" thickBot="1" x14ac:dyDescent="0.3">
      <c r="A36" s="8" t="s">
        <v>67</v>
      </c>
      <c r="B36" s="8"/>
      <c r="C36" s="9">
        <v>97131</v>
      </c>
      <c r="D36" s="10" t="s">
        <v>112</v>
      </c>
      <c r="E36" s="10" t="s">
        <v>49</v>
      </c>
      <c r="F36" s="10" t="s">
        <v>98</v>
      </c>
      <c r="G36" s="14" t="s">
        <v>50</v>
      </c>
      <c r="H36" s="2" t="s">
        <v>19</v>
      </c>
      <c r="I36" s="2" t="s">
        <v>99</v>
      </c>
      <c r="J36" s="10" t="s">
        <v>15</v>
      </c>
      <c r="K36" s="39" t="s">
        <v>100</v>
      </c>
      <c r="L36" s="18">
        <f>154395/4</f>
        <v>38598.75</v>
      </c>
      <c r="M36" s="12" t="s">
        <v>33</v>
      </c>
      <c r="N36" s="51" t="s">
        <v>17</v>
      </c>
      <c r="O36" s="10"/>
    </row>
    <row r="37" spans="1:15" s="38" customFormat="1" ht="15.75" thickBot="1" x14ac:dyDescent="0.3">
      <c r="A37" s="34" t="s">
        <v>135</v>
      </c>
      <c r="B37" s="34">
        <v>13</v>
      </c>
      <c r="C37" s="35"/>
      <c r="D37" s="37"/>
      <c r="E37" s="37"/>
      <c r="F37" s="37"/>
      <c r="G37" s="37"/>
      <c r="H37" s="37"/>
      <c r="I37" s="2"/>
      <c r="J37" s="37"/>
      <c r="K37" s="46"/>
      <c r="L37" s="47"/>
      <c r="M37" s="37"/>
      <c r="N37" s="48"/>
      <c r="O37" s="37"/>
    </row>
    <row r="38" spans="1:15" s="13" customFormat="1" ht="15.75" thickBot="1" x14ac:dyDescent="0.3">
      <c r="A38" s="8" t="s">
        <v>68</v>
      </c>
      <c r="B38" s="8"/>
      <c r="C38" s="9" t="s">
        <v>69</v>
      </c>
      <c r="D38" s="10" t="s">
        <v>129</v>
      </c>
      <c r="E38" s="10" t="s">
        <v>63</v>
      </c>
      <c r="F38" s="10" t="s">
        <v>98</v>
      </c>
      <c r="G38" s="2" t="s">
        <v>13</v>
      </c>
      <c r="H38" s="2" t="s">
        <v>14</v>
      </c>
      <c r="I38" s="2" t="s">
        <v>99</v>
      </c>
      <c r="J38" s="10" t="s">
        <v>15</v>
      </c>
      <c r="K38" s="45" t="s">
        <v>111</v>
      </c>
      <c r="L38" s="11">
        <f>196032/4</f>
        <v>49008</v>
      </c>
      <c r="M38" s="5" t="s">
        <v>29</v>
      </c>
      <c r="N38" s="54" t="s">
        <v>70</v>
      </c>
      <c r="O38" s="10"/>
    </row>
    <row r="39" spans="1:15" s="13" customFormat="1" ht="15.75" thickBot="1" x14ac:dyDescent="0.3">
      <c r="A39" s="8" t="s">
        <v>71</v>
      </c>
      <c r="B39" s="8"/>
      <c r="C39" s="9">
        <v>1155</v>
      </c>
      <c r="D39" s="10" t="s">
        <v>129</v>
      </c>
      <c r="E39" s="10" t="s">
        <v>63</v>
      </c>
      <c r="F39" s="10" t="s">
        <v>106</v>
      </c>
      <c r="G39" s="10" t="s">
        <v>13</v>
      </c>
      <c r="H39" s="2" t="s">
        <v>14</v>
      </c>
      <c r="I39" s="2" t="s">
        <v>99</v>
      </c>
      <c r="J39" s="10" t="s">
        <v>15</v>
      </c>
      <c r="K39" s="39" t="s">
        <v>100</v>
      </c>
      <c r="L39" s="11">
        <f>203412/4</f>
        <v>50853</v>
      </c>
      <c r="M39" s="12" t="s">
        <v>33</v>
      </c>
      <c r="N39" s="53" t="s">
        <v>46</v>
      </c>
      <c r="O39" s="10"/>
    </row>
    <row r="40" spans="1:15" s="13" customFormat="1" ht="15.75" thickBot="1" x14ac:dyDescent="0.3">
      <c r="A40" s="8" t="s">
        <v>72</v>
      </c>
      <c r="B40" s="8"/>
      <c r="C40" s="9" t="s">
        <v>73</v>
      </c>
      <c r="D40" s="10" t="s">
        <v>112</v>
      </c>
      <c r="E40" s="10" t="s">
        <v>74</v>
      </c>
      <c r="F40" s="10" t="s">
        <v>98</v>
      </c>
      <c r="G40" s="2" t="s">
        <v>13</v>
      </c>
      <c r="H40" s="2" t="s">
        <v>14</v>
      </c>
      <c r="I40" s="2" t="s">
        <v>99</v>
      </c>
      <c r="J40" s="10" t="s">
        <v>15</v>
      </c>
      <c r="K40" s="45" t="s">
        <v>107</v>
      </c>
      <c r="L40" s="11">
        <f>307004/4</f>
        <v>76751</v>
      </c>
      <c r="M40" s="5" t="s">
        <v>29</v>
      </c>
      <c r="N40" s="52" t="s">
        <v>30</v>
      </c>
      <c r="O40" s="10"/>
    </row>
    <row r="41" spans="1:15" s="13" customFormat="1" ht="15.75" thickBot="1" x14ac:dyDescent="0.3">
      <c r="A41" s="8" t="s">
        <v>75</v>
      </c>
      <c r="B41" s="8"/>
      <c r="C41" s="9">
        <v>1205</v>
      </c>
      <c r="D41" s="10" t="s">
        <v>132</v>
      </c>
      <c r="E41" s="10" t="s">
        <v>76</v>
      </c>
      <c r="F41" s="10" t="s">
        <v>106</v>
      </c>
      <c r="G41" s="2" t="s">
        <v>13</v>
      </c>
      <c r="H41" s="2" t="s">
        <v>14</v>
      </c>
      <c r="I41" s="2" t="s">
        <v>99</v>
      </c>
      <c r="J41" s="10" t="s">
        <v>15</v>
      </c>
      <c r="K41" s="45" t="s">
        <v>114</v>
      </c>
      <c r="L41" s="11">
        <f>156000/4</f>
        <v>39000</v>
      </c>
      <c r="M41" s="12" t="s">
        <v>33</v>
      </c>
      <c r="N41" s="53" t="s">
        <v>46</v>
      </c>
      <c r="O41" s="10"/>
    </row>
    <row r="42" spans="1:15" s="13" customFormat="1" ht="15.75" thickBot="1" x14ac:dyDescent="0.3">
      <c r="A42" s="56" t="s">
        <v>77</v>
      </c>
      <c r="B42" s="56"/>
      <c r="C42" s="9">
        <v>1235</v>
      </c>
      <c r="D42" s="10" t="s">
        <v>127</v>
      </c>
      <c r="E42" s="10" t="s">
        <v>74</v>
      </c>
      <c r="F42" s="10" t="s">
        <v>98</v>
      </c>
      <c r="G42" s="2" t="s">
        <v>13</v>
      </c>
      <c r="H42" s="2" t="s">
        <v>14</v>
      </c>
      <c r="I42" s="2" t="s">
        <v>99</v>
      </c>
      <c r="J42" s="10" t="s">
        <v>15</v>
      </c>
      <c r="K42" s="45" t="s">
        <v>107</v>
      </c>
      <c r="L42" s="11">
        <f>265648/4</f>
        <v>66412</v>
      </c>
      <c r="M42" s="12" t="s">
        <v>33</v>
      </c>
      <c r="N42" s="53" t="s">
        <v>46</v>
      </c>
      <c r="O42" s="10" t="s">
        <v>78</v>
      </c>
    </row>
    <row r="43" spans="1:15" s="13" customFormat="1" ht="15.75" thickBot="1" x14ac:dyDescent="0.3">
      <c r="A43" s="56" t="s">
        <v>79</v>
      </c>
      <c r="B43" s="56"/>
      <c r="C43" s="9">
        <v>1240</v>
      </c>
      <c r="D43" s="10" t="s">
        <v>127</v>
      </c>
      <c r="E43" s="10" t="s">
        <v>74</v>
      </c>
      <c r="F43" s="10" t="s">
        <v>106</v>
      </c>
      <c r="G43" s="2" t="s">
        <v>13</v>
      </c>
      <c r="H43" s="2" t="s">
        <v>14</v>
      </c>
      <c r="I43" s="2" t="s">
        <v>99</v>
      </c>
      <c r="J43" s="10" t="s">
        <v>15</v>
      </c>
      <c r="K43" s="45" t="s">
        <v>111</v>
      </c>
      <c r="L43" s="11">
        <f>265648/4</f>
        <v>66412</v>
      </c>
      <c r="M43" s="12" t="s">
        <v>33</v>
      </c>
      <c r="N43" s="53" t="s">
        <v>46</v>
      </c>
      <c r="O43" s="10" t="s">
        <v>78</v>
      </c>
    </row>
    <row r="44" spans="1:15" s="13" customFormat="1" ht="15.75" thickBot="1" x14ac:dyDescent="0.3">
      <c r="A44" s="8" t="s">
        <v>80</v>
      </c>
      <c r="B44" s="8"/>
      <c r="C44" s="9">
        <v>1131</v>
      </c>
      <c r="D44" s="10" t="s">
        <v>136</v>
      </c>
      <c r="E44" s="10" t="s">
        <v>63</v>
      </c>
      <c r="F44" s="10" t="s">
        <v>98</v>
      </c>
      <c r="G44" s="2" t="s">
        <v>13</v>
      </c>
      <c r="H44" s="2" t="s">
        <v>14</v>
      </c>
      <c r="I44" s="2" t="s">
        <v>99</v>
      </c>
      <c r="J44" s="10" t="s">
        <v>15</v>
      </c>
      <c r="K44" s="45" t="s">
        <v>111</v>
      </c>
      <c r="L44" s="11">
        <f>171364/4</f>
        <v>42841</v>
      </c>
      <c r="M44" s="12" t="s">
        <v>33</v>
      </c>
      <c r="N44" s="53" t="s">
        <v>46</v>
      </c>
      <c r="O44" s="10"/>
    </row>
    <row r="45" spans="1:15" s="13" customFormat="1" ht="15.75" thickBot="1" x14ac:dyDescent="0.3">
      <c r="A45" s="8" t="s">
        <v>81</v>
      </c>
      <c r="B45" s="8"/>
      <c r="C45" s="9">
        <v>1140</v>
      </c>
      <c r="D45" s="10" t="s">
        <v>136</v>
      </c>
      <c r="E45" s="10" t="s">
        <v>63</v>
      </c>
      <c r="F45" s="10" t="s">
        <v>106</v>
      </c>
      <c r="G45" s="2" t="s">
        <v>13</v>
      </c>
      <c r="H45" s="2" t="s">
        <v>14</v>
      </c>
      <c r="I45" s="2" t="s">
        <v>99</v>
      </c>
      <c r="J45" s="10" t="s">
        <v>15</v>
      </c>
      <c r="K45" s="39" t="s">
        <v>117</v>
      </c>
      <c r="L45" s="11">
        <f>200984/4</f>
        <v>50246</v>
      </c>
      <c r="M45" s="12" t="s">
        <v>33</v>
      </c>
      <c r="N45" s="53" t="s">
        <v>46</v>
      </c>
      <c r="O45" s="10"/>
    </row>
    <row r="46" spans="1:15" s="13" customFormat="1" ht="15.75" thickBot="1" x14ac:dyDescent="0.3">
      <c r="A46" s="8" t="s">
        <v>82</v>
      </c>
      <c r="B46" s="8"/>
      <c r="C46" s="9">
        <v>1170</v>
      </c>
      <c r="D46" s="10" t="s">
        <v>137</v>
      </c>
      <c r="E46" s="10" t="s">
        <v>83</v>
      </c>
      <c r="F46" s="10" t="s">
        <v>106</v>
      </c>
      <c r="G46" s="2" t="s">
        <v>13</v>
      </c>
      <c r="H46" s="2" t="s">
        <v>14</v>
      </c>
      <c r="I46" s="2" t="s">
        <v>99</v>
      </c>
      <c r="J46" s="10" t="s">
        <v>15</v>
      </c>
      <c r="K46" s="39" t="s">
        <v>100</v>
      </c>
      <c r="L46" s="11">
        <f>454972/4</f>
        <v>113743</v>
      </c>
      <c r="M46" s="12" t="s">
        <v>33</v>
      </c>
      <c r="N46" s="53" t="s">
        <v>46</v>
      </c>
      <c r="O46" s="10"/>
    </row>
    <row r="47" spans="1:15" s="13" customFormat="1" ht="15.75" thickBot="1" x14ac:dyDescent="0.3">
      <c r="A47" s="8" t="s">
        <v>84</v>
      </c>
      <c r="B47" s="8"/>
      <c r="C47" s="9">
        <v>1162</v>
      </c>
      <c r="D47" s="10" t="s">
        <v>129</v>
      </c>
      <c r="E47" s="10" t="s">
        <v>74</v>
      </c>
      <c r="F47" s="10" t="s">
        <v>98</v>
      </c>
      <c r="G47" s="2" t="s">
        <v>13</v>
      </c>
      <c r="H47" s="2" t="s">
        <v>14</v>
      </c>
      <c r="I47" s="2" t="s">
        <v>99</v>
      </c>
      <c r="J47" s="10" t="s">
        <v>15</v>
      </c>
      <c r="K47" s="45" t="s">
        <v>114</v>
      </c>
      <c r="L47" s="11">
        <f>268868/4</f>
        <v>67217</v>
      </c>
      <c r="M47" s="12" t="s">
        <v>33</v>
      </c>
      <c r="N47" s="53" t="s">
        <v>46</v>
      </c>
      <c r="O47" s="10"/>
    </row>
    <row r="48" spans="1:15" s="13" customFormat="1" ht="15.75" thickBot="1" x14ac:dyDescent="0.3">
      <c r="A48" s="8" t="s">
        <v>85</v>
      </c>
      <c r="B48" s="8"/>
      <c r="C48" s="9">
        <v>1165</v>
      </c>
      <c r="D48" s="10" t="s">
        <v>129</v>
      </c>
      <c r="E48" s="10" t="s">
        <v>83</v>
      </c>
      <c r="F48" s="10" t="s">
        <v>98</v>
      </c>
      <c r="G48" s="2" t="s">
        <v>13</v>
      </c>
      <c r="H48" s="2" t="s">
        <v>14</v>
      </c>
      <c r="I48" s="2" t="s">
        <v>99</v>
      </c>
      <c r="J48" s="10" t="s">
        <v>15</v>
      </c>
      <c r="K48" s="45" t="s">
        <v>111</v>
      </c>
      <c r="L48" s="11">
        <f>243268/4</f>
        <v>60817</v>
      </c>
      <c r="M48" s="12" t="s">
        <v>33</v>
      </c>
      <c r="N48" s="53" t="s">
        <v>46</v>
      </c>
      <c r="O48" s="10"/>
    </row>
    <row r="49" spans="1:15" s="13" customFormat="1" ht="15.75" thickBot="1" x14ac:dyDescent="0.3">
      <c r="A49" s="8" t="s">
        <v>138</v>
      </c>
      <c r="B49" s="8"/>
      <c r="C49" s="9">
        <v>97902</v>
      </c>
      <c r="D49" s="10" t="s">
        <v>112</v>
      </c>
      <c r="E49" s="10" t="s">
        <v>76</v>
      </c>
      <c r="F49" s="10" t="s">
        <v>98</v>
      </c>
      <c r="G49" s="10" t="s">
        <v>13</v>
      </c>
      <c r="H49" s="10" t="s">
        <v>19</v>
      </c>
      <c r="I49" s="2" t="s">
        <v>99</v>
      </c>
      <c r="J49" s="10" t="s">
        <v>19</v>
      </c>
      <c r="K49" s="45"/>
      <c r="L49" s="16">
        <f>63912/4</f>
        <v>15978</v>
      </c>
      <c r="M49" s="12" t="s">
        <v>33</v>
      </c>
      <c r="N49" s="52" t="s">
        <v>17</v>
      </c>
      <c r="O49" s="10"/>
    </row>
    <row r="50" spans="1:15" s="13" customFormat="1" ht="15.75" thickBot="1" x14ac:dyDescent="0.3">
      <c r="A50" s="8" t="s">
        <v>86</v>
      </c>
      <c r="B50" s="8"/>
      <c r="C50" s="9">
        <v>97920</v>
      </c>
      <c r="D50" s="10" t="s">
        <v>112</v>
      </c>
      <c r="E50" s="10" t="s">
        <v>83</v>
      </c>
      <c r="F50" s="10" t="s">
        <v>106</v>
      </c>
      <c r="G50" s="2" t="s">
        <v>13</v>
      </c>
      <c r="H50" s="2" t="s">
        <v>14</v>
      </c>
      <c r="I50" s="2" t="s">
        <v>99</v>
      </c>
      <c r="J50" s="10" t="s">
        <v>15</v>
      </c>
      <c r="K50" s="39" t="s">
        <v>100</v>
      </c>
      <c r="L50" s="16">
        <f>61235/4</f>
        <v>15308.75</v>
      </c>
      <c r="M50" s="12" t="s">
        <v>33</v>
      </c>
      <c r="N50" s="51" t="s">
        <v>17</v>
      </c>
      <c r="O50" s="10"/>
    </row>
    <row r="51" spans="1:15" s="38" customFormat="1" ht="15.75" thickBot="1" x14ac:dyDescent="0.3">
      <c r="A51" s="34" t="s">
        <v>139</v>
      </c>
      <c r="B51" s="34">
        <v>1</v>
      </c>
      <c r="C51" s="35"/>
      <c r="D51" s="10"/>
      <c r="E51" s="37"/>
      <c r="F51" s="37"/>
      <c r="G51" s="37"/>
      <c r="H51" s="37"/>
      <c r="I51" s="2"/>
      <c r="J51" s="37"/>
      <c r="K51" s="46"/>
      <c r="L51" s="47"/>
      <c r="M51" s="37"/>
      <c r="N51" s="48"/>
      <c r="O51" s="37"/>
    </row>
    <row r="52" spans="1:15" ht="15.75" thickBot="1" x14ac:dyDescent="0.3">
      <c r="A52" s="8" t="s">
        <v>87</v>
      </c>
      <c r="B52" s="8"/>
      <c r="C52" s="3">
        <v>97933</v>
      </c>
      <c r="D52" s="6" t="s">
        <v>140</v>
      </c>
      <c r="E52" s="10" t="s">
        <v>54</v>
      </c>
      <c r="F52" s="10" t="s">
        <v>106</v>
      </c>
      <c r="G52" s="2" t="s">
        <v>13</v>
      </c>
      <c r="H52" s="2" t="s">
        <v>14</v>
      </c>
      <c r="I52" s="2" t="s">
        <v>99</v>
      </c>
      <c r="J52" s="6" t="s">
        <v>15</v>
      </c>
      <c r="K52" s="39" t="s">
        <v>117</v>
      </c>
      <c r="L52" s="16">
        <f>41252/4</f>
        <v>10313</v>
      </c>
      <c r="M52" s="12" t="s">
        <v>33</v>
      </c>
      <c r="N52" s="51" t="s">
        <v>17</v>
      </c>
      <c r="O52" s="6"/>
    </row>
    <row r="53" spans="1:15" s="38" customFormat="1" ht="15.75" thickBot="1" x14ac:dyDescent="0.3">
      <c r="A53" s="34" t="s">
        <v>141</v>
      </c>
      <c r="B53" s="34">
        <v>2</v>
      </c>
      <c r="C53" s="35"/>
      <c r="D53" s="10"/>
      <c r="E53" s="37"/>
      <c r="F53" s="37"/>
      <c r="G53" s="37"/>
      <c r="H53" s="37"/>
      <c r="I53" s="2"/>
      <c r="J53" s="37"/>
      <c r="K53" s="46"/>
      <c r="L53" s="47"/>
      <c r="M53" s="37"/>
      <c r="N53" s="48"/>
      <c r="O53" s="37"/>
    </row>
    <row r="54" spans="1:15" ht="15.75" thickBot="1" x14ac:dyDescent="0.3">
      <c r="A54" s="8" t="s">
        <v>88</v>
      </c>
      <c r="B54" s="8"/>
      <c r="C54" s="3">
        <v>1250</v>
      </c>
      <c r="D54" s="6" t="s">
        <v>136</v>
      </c>
      <c r="E54" s="6" t="s">
        <v>63</v>
      </c>
      <c r="F54" s="6" t="s">
        <v>98</v>
      </c>
      <c r="G54" s="2" t="s">
        <v>13</v>
      </c>
      <c r="H54" s="2" t="s">
        <v>14</v>
      </c>
      <c r="I54" s="2" t="s">
        <v>99</v>
      </c>
      <c r="J54" s="6" t="s">
        <v>15</v>
      </c>
      <c r="K54" s="49" t="s">
        <v>114</v>
      </c>
      <c r="L54" s="11">
        <f>136412/4</f>
        <v>34103</v>
      </c>
      <c r="M54" s="12" t="s">
        <v>33</v>
      </c>
      <c r="N54" s="53" t="s">
        <v>46</v>
      </c>
      <c r="O54" s="6"/>
    </row>
    <row r="55" spans="1:15" s="13" customFormat="1" ht="15.75" thickBot="1" x14ac:dyDescent="0.3">
      <c r="A55" s="8" t="s">
        <v>89</v>
      </c>
      <c r="B55" s="8"/>
      <c r="C55" s="9">
        <v>1116</v>
      </c>
      <c r="D55" s="10" t="s">
        <v>136</v>
      </c>
      <c r="E55" s="10" t="s">
        <v>63</v>
      </c>
      <c r="F55" s="10" t="s">
        <v>106</v>
      </c>
      <c r="G55" s="10" t="s">
        <v>13</v>
      </c>
      <c r="H55" s="2" t="s">
        <v>14</v>
      </c>
      <c r="I55" s="2" t="s">
        <v>99</v>
      </c>
      <c r="J55" s="10" t="s">
        <v>15</v>
      </c>
      <c r="K55" s="39" t="s">
        <v>100</v>
      </c>
      <c r="L55" s="11">
        <f>193948/4</f>
        <v>48487</v>
      </c>
      <c r="M55" s="12" t="s">
        <v>33</v>
      </c>
      <c r="N55" s="53" t="s">
        <v>46</v>
      </c>
      <c r="O55" s="10"/>
    </row>
    <row r="56" spans="1:15" s="38" customFormat="1" ht="15.75" thickBot="1" x14ac:dyDescent="0.3">
      <c r="A56" s="34" t="s">
        <v>142</v>
      </c>
      <c r="B56" s="34">
        <v>4</v>
      </c>
      <c r="C56" s="35"/>
      <c r="D56" s="10"/>
      <c r="E56" s="37"/>
      <c r="F56" s="37"/>
      <c r="G56" s="37"/>
      <c r="H56" s="37"/>
      <c r="I56" s="2"/>
      <c r="J56" s="37"/>
      <c r="K56" s="46"/>
      <c r="L56" s="47"/>
      <c r="M56" s="37"/>
      <c r="N56" s="48"/>
      <c r="O56" s="37"/>
    </row>
    <row r="57" spans="1:15" ht="15.75" thickBot="1" x14ac:dyDescent="0.3">
      <c r="A57" s="8" t="s">
        <v>90</v>
      </c>
      <c r="B57" s="8"/>
      <c r="C57" s="3">
        <v>1216</v>
      </c>
      <c r="D57" s="6" t="s">
        <v>143</v>
      </c>
      <c r="E57" s="6" t="s">
        <v>76</v>
      </c>
      <c r="F57" s="6" t="s">
        <v>98</v>
      </c>
      <c r="G57" s="10" t="s">
        <v>13</v>
      </c>
      <c r="H57" s="2" t="s">
        <v>14</v>
      </c>
      <c r="I57" s="2" t="s">
        <v>99</v>
      </c>
      <c r="J57" s="6" t="s">
        <v>15</v>
      </c>
      <c r="K57" s="39" t="s">
        <v>100</v>
      </c>
      <c r="L57" s="11">
        <f>323792/4</f>
        <v>80948</v>
      </c>
      <c r="M57" s="12" t="s">
        <v>33</v>
      </c>
      <c r="N57" s="53" t="s">
        <v>46</v>
      </c>
      <c r="O57" s="6"/>
    </row>
    <row r="58" spans="1:15" s="13" customFormat="1" ht="15.75" thickBot="1" x14ac:dyDescent="0.3">
      <c r="A58" s="56" t="s">
        <v>144</v>
      </c>
      <c r="B58" s="56"/>
      <c r="C58" s="9">
        <v>1221</v>
      </c>
      <c r="D58" s="10" t="s">
        <v>127</v>
      </c>
      <c r="E58" s="10" t="s">
        <v>76</v>
      </c>
      <c r="F58" s="10" t="s">
        <v>98</v>
      </c>
      <c r="G58" s="2" t="s">
        <v>13</v>
      </c>
      <c r="H58" s="2" t="s">
        <v>19</v>
      </c>
      <c r="I58" s="2" t="s">
        <v>99</v>
      </c>
      <c r="J58" s="10" t="s">
        <v>19</v>
      </c>
      <c r="K58" s="45"/>
      <c r="L58" s="11">
        <f>268396/4</f>
        <v>67099</v>
      </c>
      <c r="M58" s="12" t="s">
        <v>33</v>
      </c>
      <c r="N58" s="55" t="s">
        <v>46</v>
      </c>
      <c r="O58" s="10" t="s">
        <v>145</v>
      </c>
    </row>
    <row r="59" spans="1:15" ht="15.75" thickBot="1" x14ac:dyDescent="0.3">
      <c r="A59" s="56" t="s">
        <v>146</v>
      </c>
      <c r="B59" s="56"/>
      <c r="C59" s="3">
        <v>1222</v>
      </c>
      <c r="D59" s="6" t="s">
        <v>127</v>
      </c>
      <c r="E59" s="6" t="s">
        <v>76</v>
      </c>
      <c r="F59" s="6" t="s">
        <v>106</v>
      </c>
      <c r="G59" s="2" t="s">
        <v>13</v>
      </c>
      <c r="H59" s="2" t="s">
        <v>19</v>
      </c>
      <c r="I59" s="2" t="s">
        <v>99</v>
      </c>
      <c r="J59" s="6" t="s">
        <v>19</v>
      </c>
      <c r="K59" s="49"/>
      <c r="L59" s="11">
        <f>341504/4</f>
        <v>85376</v>
      </c>
      <c r="M59" s="12" t="s">
        <v>33</v>
      </c>
      <c r="N59" s="55" t="s">
        <v>46</v>
      </c>
      <c r="O59" s="10" t="s">
        <v>145</v>
      </c>
    </row>
    <row r="60" spans="1:15" ht="15.75" thickBot="1" x14ac:dyDescent="0.3">
      <c r="A60" s="8" t="s">
        <v>91</v>
      </c>
      <c r="B60" s="8"/>
      <c r="C60" s="3">
        <v>1224</v>
      </c>
      <c r="D60" s="6" t="s">
        <v>147</v>
      </c>
      <c r="E60" s="6" t="s">
        <v>76</v>
      </c>
      <c r="F60" s="6" t="s">
        <v>98</v>
      </c>
      <c r="G60" s="2" t="s">
        <v>13</v>
      </c>
      <c r="H60" s="2" t="s">
        <v>14</v>
      </c>
      <c r="I60" s="2" t="s">
        <v>99</v>
      </c>
      <c r="J60" s="6" t="s">
        <v>15</v>
      </c>
      <c r="K60" s="39" t="s">
        <v>117</v>
      </c>
      <c r="L60" s="19">
        <f>259736/4</f>
        <v>64934</v>
      </c>
      <c r="M60" s="12" t="s">
        <v>33</v>
      </c>
      <c r="N60" s="53" t="s">
        <v>46</v>
      </c>
      <c r="O60" s="10" t="s">
        <v>148</v>
      </c>
    </row>
    <row r="61" spans="1:15" s="38" customFormat="1" ht="15.75" thickBot="1" x14ac:dyDescent="0.3">
      <c r="A61" s="34" t="s">
        <v>149</v>
      </c>
      <c r="B61" s="34">
        <v>1</v>
      </c>
      <c r="C61" s="35"/>
      <c r="D61" s="10"/>
      <c r="E61" s="37"/>
      <c r="F61" s="37"/>
      <c r="G61" s="37"/>
      <c r="H61" s="37"/>
      <c r="I61" s="2"/>
      <c r="J61" s="37"/>
      <c r="K61" s="46"/>
      <c r="L61" s="47"/>
      <c r="M61" s="37"/>
      <c r="N61" s="48"/>
      <c r="O61" s="37"/>
    </row>
    <row r="62" spans="1:15" ht="15.75" thickBot="1" x14ac:dyDescent="0.3">
      <c r="A62" s="8" t="s">
        <v>92</v>
      </c>
      <c r="B62" s="8"/>
      <c r="C62" s="3">
        <v>97736</v>
      </c>
      <c r="D62" s="6" t="s">
        <v>112</v>
      </c>
      <c r="E62" s="6" t="s">
        <v>76</v>
      </c>
      <c r="F62" s="6" t="s">
        <v>98</v>
      </c>
      <c r="G62" s="2" t="s">
        <v>13</v>
      </c>
      <c r="H62" s="2" t="s">
        <v>14</v>
      </c>
      <c r="I62" s="2" t="s">
        <v>99</v>
      </c>
      <c r="J62" s="6" t="s">
        <v>15</v>
      </c>
      <c r="K62" s="49" t="s">
        <v>114</v>
      </c>
      <c r="L62" s="16">
        <f>30300/4</f>
        <v>7575</v>
      </c>
      <c r="M62" s="12" t="s">
        <v>33</v>
      </c>
      <c r="N62" s="51" t="s">
        <v>17</v>
      </c>
      <c r="O62" s="6"/>
    </row>
    <row r="63" spans="1:15" x14ac:dyDescent="0.25">
      <c r="D63" s="50"/>
      <c r="N63" s="13"/>
    </row>
    <row r="64" spans="1:15" x14ac:dyDescent="0.25">
      <c r="A64" s="20"/>
      <c r="B64" s="20">
        <f>SUM(B2:B62)</f>
        <v>47</v>
      </c>
      <c r="N64" s="13"/>
      <c r="O64" s="10"/>
    </row>
    <row r="65" spans="1:14" x14ac:dyDescent="0.25">
      <c r="A65" s="20"/>
      <c r="B65" s="20"/>
    </row>
    <row r="66" spans="1:14" x14ac:dyDescent="0.25">
      <c r="A66" s="20"/>
      <c r="B66" s="20"/>
    </row>
    <row r="67" spans="1:14" x14ac:dyDescent="0.25">
      <c r="A67" s="20"/>
      <c r="B67" s="20"/>
      <c r="L67" s="24"/>
    </row>
    <row r="69" spans="1:14" x14ac:dyDescent="0.25">
      <c r="L69" s="25"/>
    </row>
    <row r="70" spans="1:14" x14ac:dyDescent="0.25">
      <c r="L70" s="25"/>
    </row>
    <row r="71" spans="1:14" x14ac:dyDescent="0.25">
      <c r="L71" s="26"/>
    </row>
    <row r="74" spans="1:14" x14ac:dyDescent="0.25">
      <c r="L74" s="27"/>
    </row>
    <row r="75" spans="1:14" x14ac:dyDescent="0.25">
      <c r="L75" s="27"/>
    </row>
    <row r="76" spans="1:14" x14ac:dyDescent="0.25">
      <c r="N76" s="28"/>
    </row>
  </sheetData>
  <autoFilter ref="A1:K104855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Christa Vogel</dc:creator>
  <cp:lastModifiedBy>Christa Vogel</cp:lastModifiedBy>
  <dcterms:created xsi:type="dcterms:W3CDTF">2020-04-28T19:35:16Z</dcterms:created>
  <dcterms:modified xsi:type="dcterms:W3CDTF">2020-04-30T22:24:05Z</dcterms:modified>
</cp:coreProperties>
</file>